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<sst xmlns="http://schemas.openxmlformats.org/spreadsheetml/2006/main" count="1996" uniqueCount="694">
  <si>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</si>
  <si>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</si>
  <si>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</si>
  <si>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</si>
  <si>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</si>
  <si>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</si>
  <si>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</si>
  <si>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</si>
  <si>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</si>
  <si>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</si>
  <si>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</si>
  <si>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</si>
  <si>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</si>
  <si>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</si>
  <si>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</si>
  <si>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</si>
  <si>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</si>
  <si>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</si>
  <si>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</si>
  <si>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</si>
  <si>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</si>
  <si>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</si>
  <si>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</si>
  <si>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</si>
  <si>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</si>
  <si>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</si>
  <si>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</si>
  <si>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</si>
  <si>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</si>
  <si>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</si>
  <si>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</si>
  <si>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</si>
  <si>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</si>
  <si>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</si>
  <si>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</si>
  <si>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</si>
  <si>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</si>
  <si>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</si>
  <si>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</si>
  <si>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</si>
  <si>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</si>
  <si>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</si>
  <si>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</si>
  <si>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</si>
  <si>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</si>
  <si>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</si>
  <si>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</si>
  <si>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</si>
  <si>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</si>
  <si>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</si>
  <si>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</si>
  <si>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</si>
  <si>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</si>
  <si>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</si>
  <si>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</si>
  <si>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</si>
  <si>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</si>
  <si>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</si>
  <si>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</si>
  <si>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</si>
  <si>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</si>
  <si>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</si>
  <si>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</si>
  <si>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</si>
  <si>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</si>
  <si>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</si>
  <si>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</si>
  <si>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</si>
  <si>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</si>
  <si>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</si>
  <si>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</si>
  <si>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</si>
  <si>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</si>
  <si>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</si>
  <si>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</si>
  <si>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</si>
  <si>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</si>
  <si>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</si>
  <si>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</si>
  <si>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</si>
  <si>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</si>
  <si>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</si>
  <si>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</si>
  <si>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</si>
  <si>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</si>
  <si>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</si>
  <si>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</si>
  <si>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</si>
  <si>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</si>
  <si>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</si>
  <si>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</si>
  <si>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</si>
  <si>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</si>
  <si>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</si>
  <si>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</si>
  <si>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</si>
  <si>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</si>
  <si>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</si>
  <si>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</si>
  <si>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</si>
  <si>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</si>
  <si>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</si>
  <si>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</si>
  <si>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</si>
  <si>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</si>
  <si>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</si>
  <si>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</si>
  <si>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</si>
  <si>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</si>
  <si>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</si>
  <si>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</si>
  <si>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</si>
  <si>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</si>
  <si>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</si>
  <si>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</si>
  <si>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</si>
  <si>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</si>
  <si>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</si>
  <si>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</si>
  <si>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</si>
  <si>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</si>
  <si>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</si>
  <si>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</si>
  <si>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</si>
  <si>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</si>
  <si>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</si>
  <si>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</si>
  <si>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</si>
  <si>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</si>
  <si>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</si>
  <si>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</si>
  <si>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</si>
  <si>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</si>
  <si>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</si>
  <si>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</si>
  <si>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</si>
  <si>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</si>
  <si>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</si>
  <si>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</si>
  <si>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</si>
  <si>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</si>
  <si>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</si>
  <si>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</si>
  <si>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</si>
  <si>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</si>
  <si>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</si>
  <si>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</si>
  <si>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</si>
  <si>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</si>
  <si>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</si>
  <si>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</si>
  <si>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</si>
  <si>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</si>
  <si>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</si>
  <si>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</si>
  <si>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</si>
  <si>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</si>
  <si>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</si>
  <si>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</si>
  <si>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</si>
  <si>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</si>
  <si>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</si>
  <si>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</si>
  <si>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</si>
  <si>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</si>
  <si>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</si>
  <si>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</si>
  <si>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</si>
  <si>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</si>
  <si>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</si>
  <si>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</si>
  <si>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</si>
  <si>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</si>
  <si>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</si>
  <si>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</si>
  <si>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</si>
  <si>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</si>
  <si>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</si>
  <si>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</si>
  <si>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</si>
  <si>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</si>
  <si>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</si>
  <si>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</si>
  <si>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</si>
  <si>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</si>
  <si>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</si>
  <si>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</si>
  <si>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</si>
  <si>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</si>
  <si>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</si>
  <si>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</si>
  <si>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</si>
  <si>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</si>
  <si>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</si>
  <si>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</si>
  <si>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</si>
  <si>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</si>
  <si>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</si>
  <si>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</si>
  <si>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</si>
  <si>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</si>
  <si>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</si>
  <si>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</si>
  <si>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</si>
  <si>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</si>
  <si>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</si>
  <si>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</si>
  <si>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</si>
  <si>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</si>
  <si>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</si>
  <si>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</si>
  <si>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</si>
  <si>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</si>
  <si>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</si>
  <si>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</si>
  <si>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</si>
  <si>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</si>
  <si>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</si>
  <si>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</si>
  <si>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</si>
  <si>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</si>
  <si>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</si>
  <si>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</si>
  <si>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</si>
  <si>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</si>
  <si>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</si>
  <si>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</si>
  <si>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</si>
  <si>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</si>
  <si>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</si>
  <si>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</si>
  <si>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</si>
  <si>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</si>
  <si>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</si>
  <si>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</si>
  <si>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</si>
  <si>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</si>
  <si>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</si>
  <si>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</si>
  <si>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</si>
  <si>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</si>
  <si>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</si>
  <si>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</si>
  <si>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</si>
  <si>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</si>
  <si>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</si>
  <si>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</si>
  <si>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</si>
  <si>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</si>
  <si>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</si>
  <si>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</si>
  <si>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</si>
  <si>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</si>
  <si>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</si>
  <si>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</si>
  <si>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</si>
  <si>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</si>
  <si>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</si>
  <si>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</si>
  <si>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</si>
  <si>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</si>
  <si>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</si>
  <si>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</si>
  <si>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</si>
  <si>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</si>
  <si>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</si>
  <si>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</si>
  <si>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</si>
  <si>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</si>
  <si>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</si>
  <si>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</si>
  <si>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</si>
  <si>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</si>
  <si>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</si>
  <si>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</si>
  <si>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</si>
  <si>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</si>
  <si>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</si>
  <si>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</si>
  <si>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</si>
  <si>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</si>
  <si>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</si>
  <si>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</si>
  <si>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</si>
  <si>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</si>
  <si>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</si>
  <si>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</si>
  <si>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</si>
  <si>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</si>
  <si>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</si>
  <si>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</si>
  <si>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</si>
  <si>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</si>
  <si>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</si>
  <si>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</si>
  <si>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</si>
  <si>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</si>
  <si>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</si>
  <si>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</si>
  <si>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</si>
  <si>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</si>
  <si>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</si>
  <si>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</si>
  <si>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</si>
  <si>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</si>
  <si>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</si>
  <si>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</si>
  <si>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</si>
  <si>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</si>
  <si>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</si>
  <si>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</si>
  <si>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</si>
  <si>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</si>
  <si>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</si>
  <si>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</si>
  <si>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</si>
  <si>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</si>
  <si>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</si>
  <si>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</si>
  <si>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</si>
  <si>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</si>
  <si>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</si>
  <si>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</si>
  <si>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</si>
  <si>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</si>
  <si>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</si>
  <si>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</si>
  <si>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</si>
  <si>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</si>
  <si>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</si>
  <si>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</si>
  <si>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</si>
  <si>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</si>
  <si>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</si>
  <si>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</si>
  <si>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</si>
  <si>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</si>
  <si>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</si>
  <si>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</si>
  <si>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</si>
  <si>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</si>
  <si>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</si>
  <si>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</si>
  <si>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</si>
  <si>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</si>
  <si>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</si>
  <si>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</si>
  <si>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</si>
  <si>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</si>
  <si>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</si>
  <si>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</si>
  <si>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</si>
  <si>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</si>
  <si>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</si>
  <si>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</si>
  <si>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</si>
  <si>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</si>
  <si>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</si>
  <si>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</si>
  <si>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</si>
  <si>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</si>
  <si>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</si>
  <si>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</si>
  <si>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</si>
  <si>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</si>
  <si>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</si>
  <si>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</si>
  <si>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</si>
  <si>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</si>
  <si>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</si>
  <si>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</si>
  <si>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</si>
  <si>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</si>
  <si>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</si>
  <si>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</si>
  <si>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</si>
  <si>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</si>
  <si>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</si>
  <si>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</si>
  <si>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</si>
  <si>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</si>
  <si>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</si>
  <si>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</si>
  <si>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</si>
  <si>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</si>
  <si>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</si>
  <si>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</si>
  <si>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</si>
  <si>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</si>
  <si>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</si>
  <si>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</si>
  <si>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</si>
  <si>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</si>
  <si>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</si>
  <si>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</si>
  <si>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</si>
  <si>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</si>
  <si>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</si>
  <si>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</si>
  <si>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</si>
  <si>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</si>
  <si>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</si>
  <si>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</si>
  <si>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</si>
  <si>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</si>
  <si>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</si>
  <si>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</si>
  <si>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</si>
  <si>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</si>
  <si>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</si>
  <si>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</si>
  <si>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</si>
  <si>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</si>
  <si>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</si>
  <si>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</si>
  <si>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</si>
  <si>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</si>
  <si>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</si>
  <si>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</si>
  <si>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</si>
  <si>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</si>
  <si>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</si>
  <si>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</si>
  <si>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</si>
  <si>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</si>
  <si>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</si>
  <si>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</si>
  <si>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</si>
  <si>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</si>
  <si>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</si>
  <si>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</si>
  <si>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</si>
  <si>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</si>
  <si>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</si>
  <si>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</si>
  <si>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</si>
  <si>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</si>
  <si>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</si>
  <si>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</si>
  <si>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</si>
  <si>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</si>
  <si>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</si>
  <si>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</si>
  <si>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</si>
  <si>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</si>
  <si>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</si>
  <si>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</si>
  <si>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</si>
  <si>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</si>
  <si>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</si>
  <si>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</si>
  <si>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</si>
  <si>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</si>
  <si>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</si>
  <si>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</si>
  <si>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</si>
  <si>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</si>
  <si>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</si>
  <si>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</si>
  <si>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</si>
  <si>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</si>
  <si>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</si>
  <si>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</si>
  <si>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</si>
  <si>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</si>
  <si>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</si>
  <si>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</si>
  <si>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</si>
  <si>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</si>
  <si>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</si>
  <si>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</si>
  <si>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</si>
  <si>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</si>
  <si>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</si>
  <si>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</si>
  <si>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</si>
  <si>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</si>
  <si>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</si>
  <si>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</si>
  <si>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</si>
  <si>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</si>
  <si>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</si>
  <si>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</si>
  <si>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</si>
  <si>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</si>
  <si>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</si>
  <si>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</si>
  <si>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</si>
  <si>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</si>
  <si>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</si>
  <si>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</si>
  <si>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</si>
  <si>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</si>
  <si>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</si>
  <si>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</si>
  <si>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</si>
  <si>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</si>
  <si>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</si>
  <si>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</si>
  <si>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</si>
  <si>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</si>
  <si>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</si>
  <si>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</si>
  <si>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</si>
  <si>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</si>
  <si>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</si>
  <si>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</si>
  <si>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</si>
  <si>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</si>
  <si>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</si>
  <si>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</si>
  <si>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</si>
  <si>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</si>
  <si>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</si>
  <si>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</si>
  <si>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</si>
  <si>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</si>
  <si>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</si>
  <si>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</si>
  <si>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</si>
  <si>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</si>
  <si>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</si>
  <si>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</si>
  <si>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</si>
  <si>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</si>
  <si>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</si>
  <si>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</si>
  <si>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</si>
  <si>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</si>
  <si>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</si>
  <si>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</si>
  <si>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</si>
  <si>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</si>
  <si>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</si>
  <si>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</si>
  <si>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</si>
  <si>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</si>
  <si>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</si>
  <si>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</si>
  <si>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</si>
  <si>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</si>
  <si>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</si>
  <si>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</si>
  <si>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</si>
  <si>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</si>
  <si>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</si>
  <si>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</si>
  <si>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</si>
  <si>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</si>
  <si>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</si>
  <si>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</si>
  <si>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</si>
  <si>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</si>
  <si>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</si>
  <si>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</si>
  <si>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</si>
  <si>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</si>
  <si>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</si>
  <si>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</si>
  <si>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</si>
  <si>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</si>
  <si>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</si>
  <si>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</si>
  <si>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</si>
  <si>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</si>
  <si>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</si>
  <si>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</si>
  <si>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</si>
  <si>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</si>
  <si>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</si>
  <si>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</si>
  <si>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</si>
  <si>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</si>
  <si>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</si>
  <si>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</si>
  <si>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</si>
  <si>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</si>
  <si>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</si>
  <si>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</si>
  <si>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</si>
  <si>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</si>
  <si>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</si>
  <si>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</si>
  <si>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</si>
  <si>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</si>
  <si>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</si>
  <si>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</si>
  <si>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</si>
  <si>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</si>
  <si>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</si>
  <si>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</si>
  <si>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</si>
  <si>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</si>
  <si>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</si>
  <si>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</si>
  <si>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</si>
  <si>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</si>
  <si>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</si>
  <si>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</si>
  <si>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</si>
  <si>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</si>
  <si>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</si>
  <si>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</si>
  <si>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</si>
  <si>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</si>
  <si>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</si>
  <si>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</si>
  <si>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</si>
  <si>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</si>
  <si>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</si>
  <si>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</si>
  <si>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</si>
  <si>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</si>
  <si>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</si>
  <si>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</si>
  <si>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</si>
  <si>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</si>
  <si>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</si>
  <si>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</si>
  <si>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</si>
  <si>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</si>
  <si>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</si>
  <si>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</si>
  <si>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</si>
  <si>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</si>
  <si>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</si>
  <si>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</si>
  <si>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</si>
  <si>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</si>
  <si>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</si>
  <si>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</si>
  <si>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</si>
  <si>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</si>
  <si>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</si>
  <si>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</si>
  <si>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</si>
  <si>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</si>
  <si>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</si>
  <si>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</si>
  <si>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</si>
  <si>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</si>
  <si>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</si>
  <si>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</si>
  <si>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</si>
  <si>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</si>
  <si>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</si>
  <si>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</si>
  <si>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</si>
  <si>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</si>
  <si>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</si>
  <si>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</si>
  <si>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</si>
  <si>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</si>
  <si>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</si>
  <si>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</si>
  <si>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</si>
  <si>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</si>
  <si>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</si>
  <si>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</si>
  <si>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</si>
  <si>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</si>
  <si>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</si>
  <si>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</si>
  <si>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</si>
  <si>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</si>
  <si>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</si>
  <si>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</si>
  <si>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</si>
  <si>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</si>
  <si>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</si>
  <si>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</si>
  <si>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</si>
  <si>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</si>
  <si>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</si>
  <si>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</si>
  <si>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</si>
  <si>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</si>
  <si>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</si>
  <si>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</si>
  <si>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</si>
  <si>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</si>
  <si>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</si>
  <si>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</si>
  <si>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</si>
  <si>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</si>
  <si>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</si>
  <si>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</si>
  <si>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</si>
  <si>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</si>
  <si>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</si>
  <si>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</si>
  <si>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</si>
  <si>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</si>
  <si>
    <t>Венчо Бачев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</si>
</sst>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20" sqref="B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45216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B61">
      <selection activeCell="C81" sqref="C8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104</v>
      </c>
      <c r="D13" s="137">
        <v>1901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</v>
      </c>
      <c r="D14" s="137">
        <v>14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3590</v>
      </c>
      <c r="D20" s="377">
        <f>SUM(D12:D19)</f>
        <v>5389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5691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5691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5691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594</v>
      </c>
      <c r="H28" s="375">
        <f>SUM(H29:H31)</f>
        <v>-1158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594</v>
      </c>
      <c r="H29" s="137">
        <v>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-1158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-1907</v>
      </c>
      <c r="H33" s="137">
        <v>-49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-1313</v>
      </c>
      <c r="H34" s="377">
        <f>H28+H32+H33</f>
        <v>-1207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4914</v>
      </c>
      <c r="H37" s="379">
        <f>H26+H18+H34</f>
        <v>6672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6195</v>
      </c>
      <c r="D56" s="381">
        <f>D20+D21+D22+D28+D33+D46+D52+D54+D55</f>
        <v>7994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1028</v>
      </c>
      <c r="H61" s="375">
        <f>SUM(H62:H68)</f>
        <v>1143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686</v>
      </c>
      <c r="H66" s="137">
        <v>627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161</v>
      </c>
      <c r="H67" s="137">
        <v>277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181</v>
      </c>
      <c r="H68" s="137">
        <v>236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224</v>
      </c>
      <c r="H69" s="137">
        <v>151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1252</v>
      </c>
      <c r="H71" s="377">
        <f>H59+H60+H61+H69+H70</f>
        <v>1294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1252</v>
      </c>
      <c r="H79" s="379">
        <f>H71+H73+H75+H77</f>
        <v>1294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</v>
      </c>
      <c r="D94" s="381">
        <f>D65+D76+D85+D92+D93</f>
        <v>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6199</v>
      </c>
      <c r="D95" s="383">
        <f>D94+D56</f>
        <v>7999</v>
      </c>
      <c r="E95" s="169" t="s">
        <v>633</v>
      </c>
      <c r="F95" s="280" t="s">
        <v>268</v>
      </c>
      <c r="G95" s="382">
        <f>G37+G40+G56+G79</f>
        <v>6199</v>
      </c>
      <c r="H95" s="383">
        <f>H37+H40+H56+H79</f>
        <v>7999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45216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5">
      <selection activeCell="E24" sqref="E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>
        <v>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12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76</v>
      </c>
      <c r="D15" s="257">
        <v>74</v>
      </c>
      <c r="E15" s="185" t="s">
        <v>79</v>
      </c>
      <c r="F15" s="180" t="s">
        <v>289</v>
      </c>
      <c r="G15" s="256">
        <v>180</v>
      </c>
      <c r="H15" s="257">
        <v>56</v>
      </c>
    </row>
    <row r="16" spans="1:8" ht="15.75">
      <c r="A16" s="135" t="s">
        <v>290</v>
      </c>
      <c r="B16" s="131" t="s">
        <v>291</v>
      </c>
      <c r="C16" s="256">
        <v>15</v>
      </c>
      <c r="D16" s="257">
        <v>15</v>
      </c>
      <c r="E16" s="176" t="s">
        <v>52</v>
      </c>
      <c r="F16" s="204" t="s">
        <v>292</v>
      </c>
      <c r="G16" s="407">
        <f>SUM(G12:G15)</f>
        <v>180</v>
      </c>
      <c r="H16" s="408">
        <f>SUM(H12:H15)</f>
        <v>56</v>
      </c>
    </row>
    <row r="17" spans="1:8" ht="31.5">
      <c r="A17" s="135" t="s">
        <v>293</v>
      </c>
      <c r="B17" s="131" t="s">
        <v>294</v>
      </c>
      <c r="C17" s="256">
        <v>1969</v>
      </c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2086</v>
      </c>
      <c r="D22" s="408">
        <f>SUM(D12:D18)+D19</f>
        <v>105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2087</v>
      </c>
      <c r="D31" s="414">
        <f>D29+D22</f>
        <v>105</v>
      </c>
      <c r="E31" s="191" t="s">
        <v>548</v>
      </c>
      <c r="F31" s="206" t="s">
        <v>331</v>
      </c>
      <c r="G31" s="193">
        <f>G16+G18+G27</f>
        <v>180</v>
      </c>
      <c r="H31" s="194">
        <f>H16+H18+H27</f>
        <v>56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1907</v>
      </c>
      <c r="H33" s="408">
        <f>IF((D31-H31)&gt;0,D31-H31,0)</f>
        <v>49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2087</v>
      </c>
      <c r="D36" s="416">
        <f>D31-D34+D35</f>
        <v>105</v>
      </c>
      <c r="E36" s="202" t="s">
        <v>346</v>
      </c>
      <c r="F36" s="196" t="s">
        <v>347</v>
      </c>
      <c r="G36" s="207">
        <f>G35-G34+G31</f>
        <v>180</v>
      </c>
      <c r="H36" s="208">
        <f>H35-H34+H31</f>
        <v>56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1907</v>
      </c>
      <c r="H37" s="194">
        <f>IF((D36-H36)&gt;0,D36-H36,0)</f>
        <v>49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1907</v>
      </c>
      <c r="H42" s="184">
        <f>IF(H37&gt;0,IF(D38+H37&lt;0,0,D38+H37),IF(D37-D38&lt;0,D38-D37,0))</f>
        <v>49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1907</v>
      </c>
      <c r="H44" s="208">
        <f>IF(D42=0,IF(H42-H43&gt;0,H42-H43+D43,0),IF(D42-D43&lt;0,D43-D42+H43,0))</f>
        <v>49</v>
      </c>
    </row>
    <row r="45" spans="1:8" ht="16.5" thickBot="1">
      <c r="A45" s="210" t="s">
        <v>371</v>
      </c>
      <c r="B45" s="211" t="s">
        <v>372</v>
      </c>
      <c r="C45" s="409">
        <f>C36+C38+C42</f>
        <v>2087</v>
      </c>
      <c r="D45" s="410">
        <f>D36+D38+D42</f>
        <v>105</v>
      </c>
      <c r="E45" s="210" t="s">
        <v>373</v>
      </c>
      <c r="F45" s="212" t="s">
        <v>374</v>
      </c>
      <c r="G45" s="409">
        <f>G42+G36</f>
        <v>2087</v>
      </c>
      <c r="H45" s="410">
        <f>H42+H36</f>
        <v>105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45216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95</v>
      </c>
      <c r="D11" s="137">
        <v>89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-68</v>
      </c>
      <c r="D12" s="137">
        <v>-44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</v>
      </c>
      <c r="D14" s="137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-22</v>
      </c>
      <c r="D15" s="137">
        <v>-26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</v>
      </c>
      <c r="D21" s="438">
        <f>SUM(D11:D20)</f>
        <v>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19</v>
      </c>
      <c r="D25" s="137">
        <v>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-14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</v>
      </c>
      <c r="D33" s="438">
        <f>SUM(D23:D32)</f>
        <v>-9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45216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-1207</v>
      </c>
      <c r="K13" s="364"/>
      <c r="L13" s="363">
        <f>SUM(C13:K13)</f>
        <v>6672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-1207</v>
      </c>
      <c r="K17" s="432">
        <f t="shared" si="2"/>
        <v>0</v>
      </c>
      <c r="L17" s="363">
        <f t="shared" si="1"/>
        <v>6672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-1907</v>
      </c>
      <c r="K18" s="364"/>
      <c r="L18" s="363">
        <f t="shared" si="1"/>
        <v>-1907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1801</v>
      </c>
      <c r="J22" s="256">
        <v>0</v>
      </c>
      <c r="K22" s="256"/>
      <c r="L22" s="363">
        <f t="shared" si="1"/>
        <v>1801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-1652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-1652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>
        <v>1652</v>
      </c>
      <c r="G25" s="256"/>
      <c r="H25" s="256"/>
      <c r="I25" s="256"/>
      <c r="J25" s="256"/>
      <c r="K25" s="256"/>
      <c r="L25" s="363">
        <f t="shared" si="1"/>
        <v>1652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5691</v>
      </c>
      <c r="G31" s="432">
        <f t="shared" si="6"/>
        <v>0</v>
      </c>
      <c r="H31" s="432">
        <f t="shared" si="6"/>
        <v>0</v>
      </c>
      <c r="I31" s="432">
        <f t="shared" si="6"/>
        <v>1801</v>
      </c>
      <c r="J31" s="432">
        <f t="shared" si="6"/>
        <v>-3114</v>
      </c>
      <c r="K31" s="432">
        <f t="shared" si="6"/>
        <v>0</v>
      </c>
      <c r="L31" s="363">
        <f t="shared" si="1"/>
        <v>4914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5691</v>
      </c>
      <c r="G34" s="366">
        <f t="shared" si="7"/>
        <v>0</v>
      </c>
      <c r="H34" s="366">
        <f t="shared" si="7"/>
        <v>0</v>
      </c>
      <c r="I34" s="366">
        <f t="shared" si="7"/>
        <v>1801</v>
      </c>
      <c r="J34" s="366">
        <f t="shared" si="7"/>
        <v>-3114</v>
      </c>
      <c r="K34" s="366">
        <f t="shared" si="7"/>
        <v>0</v>
      </c>
      <c r="L34" s="430">
        <f t="shared" si="1"/>
        <v>4914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45216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45216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6199</v>
      </c>
      <c r="D6" s="454">
        <f aca="true" t="shared" si="0" ref="D6:D15">C6-E6</f>
        <v>0</v>
      </c>
      <c r="E6" s="453">
        <f>'1-Баланс'!G95</f>
        <v>6199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4914</v>
      </c>
      <c r="D7" s="454">
        <f t="shared" si="0"/>
        <v>4378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-1907</v>
      </c>
      <c r="D8" s="454">
        <f t="shared" si="0"/>
        <v>0</v>
      </c>
      <c r="E8" s="453">
        <f>ABS('2-Отчет за доходите'!C44)-ABS('2-Отчет за доходите'!G44)</f>
        <v>-1907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4914</v>
      </c>
      <c r="D11" s="454">
        <f t="shared" si="0"/>
        <v>0</v>
      </c>
      <c r="E11" s="453">
        <f>'4-Отчет за собствения капитал'!L34</f>
        <v>4914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-10.594444444444445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-0.3880748880748881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-1.484046692607004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-0.3076302629456364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0.08624820316243412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0.003194888178913738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0.0007987220447284345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0.0007987220447284345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0.0007987220447284345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0.02904162633107454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0.02903694144216809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0.0066707095209217705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0.2614977614977615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0.20729149862881108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0.06111111111111111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116.81818181818181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104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3590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6195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6199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5691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5691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5691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594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594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-1907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-1313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4914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1028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686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161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181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224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1252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1252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6199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76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1969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2086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2087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2087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2087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180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180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180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1907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180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1907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1907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1907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95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-68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-22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19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-1652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1652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5691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5691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1801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1801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1801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-1207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-1207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-1907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-3114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-3114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6672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6672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-1907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1801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-1652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1652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4914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4914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2023-10-14T07:26:58Z</cp:lastPrinted>
  <dcterms:created xsi:type="dcterms:W3CDTF">2006-09-16T00:00:00Z</dcterms:created>
  <dcterms:modified xsi:type="dcterms:W3CDTF">2023-10-16T07:23:49Z</dcterms:modified>
  <cp:category/>
  <cp:version/>
  <cp:contentType/>
  <cp:contentStatus/>
</cp:coreProperties>
</file>